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8D04A18-6A2E-4737-A43B-BFB9287AB8F9}" xr6:coauthVersionLast="36" xr6:coauthVersionMax="36" xr10:uidLastSave="{00000000-0000-0000-0000-000000000000}"/>
  <bookViews>
    <workbookView xWindow="0" yWindow="0" windowWidth="28800" windowHeight="14205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KSO Brno 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'KSO Brno 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'KSO Brno 2 Pol'!$A$1:$Y$34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O14" i="12"/>
  <c r="Q14" i="12"/>
  <c r="V14" i="12"/>
  <c r="G15" i="12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AE24" i="12"/>
  <c r="F39" i="1" s="1"/>
  <c r="F42" i="1" s="1"/>
  <c r="G23" i="1" s="1"/>
  <c r="I20" i="1"/>
  <c r="I19" i="1"/>
  <c r="I18" i="1"/>
  <c r="I17" i="1"/>
  <c r="H42" i="1"/>
  <c r="J28" i="1"/>
  <c r="J26" i="1"/>
  <c r="G38" i="1"/>
  <c r="F38" i="1"/>
  <c r="J23" i="1"/>
  <c r="J24" i="1"/>
  <c r="J25" i="1"/>
  <c r="J27" i="1"/>
  <c r="E24" i="1"/>
  <c r="E26" i="1"/>
  <c r="Q8" i="12" l="1"/>
  <c r="K8" i="12"/>
  <c r="O8" i="12"/>
  <c r="V8" i="12"/>
  <c r="I8" i="12"/>
  <c r="G8" i="12"/>
  <c r="I49" i="1" s="1"/>
  <c r="I50" i="1" s="1"/>
  <c r="J49" i="1" s="1"/>
  <c r="J50" i="1" s="1"/>
  <c r="AF24" i="12"/>
  <c r="G40" i="1" s="1"/>
  <c r="M15" i="12"/>
  <c r="F40" i="1"/>
  <c r="F41" i="1"/>
  <c r="M14" i="12"/>
  <c r="J40" i="1"/>
  <c r="J39" i="1"/>
  <c r="J42" i="1" s="1"/>
  <c r="M8" i="12" l="1"/>
  <c r="I16" i="1"/>
  <c r="I21" i="1" s="1"/>
  <c r="G24" i="12"/>
  <c r="G41" i="1"/>
  <c r="I41" i="1" s="1"/>
  <c r="J41" i="1" s="1"/>
  <c r="G39" i="1"/>
  <c r="I40" i="1"/>
  <c r="G42" i="1" l="1"/>
  <c r="G25" i="1" s="1"/>
  <c r="A27" i="1" s="1"/>
  <c r="I39" i="1"/>
  <c r="I42" i="1" s="1"/>
  <c r="G28" i="1" l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Zbyněk Rikan</author>
  </authors>
  <commentList>
    <comment ref="S6" authorId="0" shapeId="0" xr:uid="{3522D6CB-BD6B-4E17-8A50-0D6CAB48CF0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3F00BFF-CF96-4E5C-893C-FA6C1B468A7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<sst xmlns="http://schemas.openxmlformats.org/spreadsheetml/2006/main" count="243" uniqueCount="144">
  <si>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</si>
  <si>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</si>
  <si>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</si>
  <si>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</si>
  <si>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</si>
  <si>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</si>
  <si>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</si>
  <si>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</si>
  <si>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</si>
  <si>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</si>
  <si>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</si>
  <si>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</si>
  <si>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</si>
  <si>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</si>
  <si>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</si>
  <si>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</si>
  <si>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</si>
  <si>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</si>
  <si>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</si>
  <si>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</si>
  <si>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</si>
  <si>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</si>
  <si>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</si>
  <si>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</si>
  <si>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</si>
  <si>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</si>
  <si>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</si>
  <si>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</si>
  <si>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</si>
  <si>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</si>
  <si>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</si>
  <si>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</si>
  <si>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</si>
  <si>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</si>
  <si>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</si>
  <si>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</si>
  <si>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</si>
  <si>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</si>
  <si>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</si>
  <si>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</si>
  <si>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</si>
  <si>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</si>
  <si>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</si>
  <si>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</t>
  </si>
  <si>
    <t>Oprava areálové kanalizace - změnový list č. 2 - II. ETAPA</t>
  </si>
  <si>
    <t>KSO Brno</t>
  </si>
  <si>
    <t>Oprava areálové kanalizace, Brno Drobného 301/28</t>
  </si>
  <si>
    <t>Objekt:</t>
  </si>
  <si>
    <t>Rozpočet:</t>
  </si>
  <si>
    <t>Ústav geoniky AV ČR, v. v. i.</t>
  </si>
  <si>
    <t>Studentská 1768/9</t>
  </si>
  <si>
    <t>Ostrava - Poruba</t>
  </si>
  <si>
    <t>70800</t>
  </si>
  <si>
    <t>68145535</t>
  </si>
  <si>
    <t>CZ68145535</t>
  </si>
  <si>
    <t>Stavba</t>
  </si>
  <si>
    <t>Celkem za stavbu</t>
  </si>
  <si>
    <t>CZK</t>
  </si>
  <si>
    <t>Rekapitulace dílů</t>
  </si>
  <si>
    <t>Typ dílu</t>
  </si>
  <si>
    <t>0</t>
  </si>
  <si>
    <t>Pomocné položky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</si>
  <si>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</si>
  <si>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</si>
  <si>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</si>
  <si>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</si>
  <si>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</si>
  <si>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</si>
  <si>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</si>
  <si>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</si>
  <si>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</si>
  <si>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</si>
  <si>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</si>
  <si>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</si>
  <si>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</si>
  <si>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</si>
  <si>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</si>
  <si>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</si>
  <si>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</si>
  <si>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</si>
  <si>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</si>
  <si>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</si>
  <si>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</si>
  <si>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</si>
  <si>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</si>
  <si>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</si>
  <si>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</si>
  <si>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</si>
  <si>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</si>
  <si>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</si>
  <si>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</si>
  <si>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</si>
  <si>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113111220R00</t>
  </si>
  <si>
    <t>Odstranění podkl.pl.nad 50 m2,kam.zpev.cem.tl.20cm</t>
  </si>
  <si>
    <t>m2</t>
  </si>
  <si>
    <t>RTS 25/ I</t>
  </si>
  <si>
    <t>Práce</t>
  </si>
  <si>
    <t>Běžná</t>
  </si>
  <si>
    <t>POL1_</t>
  </si>
  <si>
    <t>113107615R00</t>
  </si>
  <si>
    <t>Odstranění podkladu nad 50 m2,kam.drcené tl.15 cm</t>
  </si>
  <si>
    <t>181301105R00</t>
  </si>
  <si>
    <t>Rozprostření ornice, rovina, tl. 25-30 cm,do 500m2</t>
  </si>
  <si>
    <t>180400020RA0</t>
  </si>
  <si>
    <t>Založení trávníku parkového v rovině s dodáním osiva</t>
  </si>
  <si>
    <t>Agregovaná položka</t>
  </si>
  <si>
    <t>POL2_</t>
  </si>
  <si>
    <t>5832012R</t>
  </si>
  <si>
    <t>Zemina zahradní, tříděná 0/8</t>
  </si>
  <si>
    <t>t</t>
  </si>
  <si>
    <t>SPCM</t>
  </si>
  <si>
    <t>Specifikace</t>
  </si>
  <si>
    <t>POL3_</t>
  </si>
  <si>
    <t>564851111</t>
  </si>
  <si>
    <t>Podklad ze štěrkodrti ŠD s rozprostřením a zhutněním plochy přes 100 m2, po zhutnění tl. 150 mm</t>
  </si>
  <si>
    <t>Vlastní</t>
  </si>
  <si>
    <t>Indiv</t>
  </si>
  <si>
    <t>POL1_1</t>
  </si>
  <si>
    <t>567132115R00</t>
  </si>
  <si>
    <t>Podklad z kameniva zpev.cementem SC C8/10 tl.20 cm</t>
  </si>
  <si>
    <t>591111111</t>
  </si>
  <si>
    <t>Kladení dlažby z kostek s provedením lože do tl. 50 mm, s vyplněním spár, s dvojím beraněním a se smetením přebytečného materiálu na krajnici velkých z kamene, do lože z kameniva těženého</t>
  </si>
  <si>
    <t>917161111R00</t>
  </si>
  <si>
    <t>Osazení lež. obrub.kamen. s opěrou, lože z C 12/15</t>
  </si>
  <si>
    <t>m</t>
  </si>
  <si>
    <t>997002611</t>
  </si>
  <si>
    <t>Nakládání suti a vybouraných hmot na dopravní prostředek pro vodorovné přemístění</t>
  </si>
  <si>
    <t>997013501</t>
  </si>
  <si>
    <t>Odvoz suti a vybouraných hmot na skládku nebo meziskládku se složením, na vzdálenost do 1 km</t>
  </si>
  <si>
    <t>997013509</t>
  </si>
  <si>
    <t>Odvoz suti a vybouraných hmot na skládku nebo meziskládku se složením, na vzdálenost Příplatek k ceně za každý další i započatý 1 km přes 1 km</t>
  </si>
  <si>
    <t>997013862</t>
  </si>
  <si>
    <t>Poplatek za uložení stavebního odpadu na recyklační skládce (skládkovné) z armovaného betonu zatříděného do Katalogu odpadů pod kódem 17 01 01</t>
  </si>
  <si>
    <t>VRN0</t>
  </si>
  <si>
    <t>Ztížené výrobní podmínky</t>
  </si>
  <si>
    <t>Soubor</t>
  </si>
  <si>
    <t>VRN</t>
  </si>
  <si>
    <t>POL99_8</t>
  </si>
  <si>
    <t>SUM</t>
  </si>
  <si>
    <t>Poznámky uchazeče k zadání</t>
  </si>
  <si>
    <t>POPUZIV</t>
  </si>
  <si>
    <t>END</t>
  </si>
  <si>
    <t>Pokládka dlažby a obrub po realizované opravě areálové kanalizace</t>
  </si>
  <si>
    <t>Pokládka dlažby a obrub po realizované opravě areálové kanalizace Brno, Drobného 301/28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</si>
</sst>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3" borderId="38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3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7" fillId="0" borderId="41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37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opLeftCell="B4" zoomScaleNormal="100" zoomScaleSheetLayoutView="75" workbookViewId="0">
      <selection activeCell="P5" sqref="P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84" t="s">
        <v>4</v>
      </c>
      <c r="C1" s="185"/>
      <c r="D1" s="185"/>
      <c r="E1" s="185"/>
      <c r="F1" s="185"/>
      <c r="G1" s="185"/>
      <c r="H1" s="185"/>
      <c r="I1" s="185"/>
      <c r="J1" s="186"/>
    </row>
    <row r="2" spans="1:15" ht="36" customHeight="1" x14ac:dyDescent="0.2">
      <c r="A2" s="2"/>
      <c r="B2" s="78" t="s">
        <v>24</v>
      </c>
      <c r="C2" s="79"/>
      <c r="D2" s="80"/>
      <c r="E2" s="193" t="s">
        <v>142</v>
      </c>
      <c r="F2" s="194"/>
      <c r="G2" s="194"/>
      <c r="H2" s="194"/>
      <c r="I2" s="194"/>
      <c r="J2" s="195"/>
      <c r="O2" s="1"/>
    </row>
    <row r="3" spans="1:15" ht="27" customHeight="1" x14ac:dyDescent="0.2">
      <c r="A3" s="2"/>
      <c r="B3" s="81" t="s">
        <v>47</v>
      </c>
      <c r="C3" s="79"/>
      <c r="D3" s="82"/>
      <c r="E3" s="196" t="s">
        <v>143</v>
      </c>
      <c r="F3" s="197"/>
      <c r="G3" s="197"/>
      <c r="H3" s="197"/>
      <c r="I3" s="197"/>
      <c r="J3" s="198"/>
    </row>
    <row r="4" spans="1:15" ht="23.25" customHeight="1" x14ac:dyDescent="0.2">
      <c r="A4" s="76">
        <v>11869</v>
      </c>
      <c r="B4" s="83" t="s">
        <v>48</v>
      </c>
      <c r="C4" s="84"/>
      <c r="D4" s="85"/>
      <c r="E4" s="206" t="s">
        <v>142</v>
      </c>
      <c r="F4" s="207"/>
      <c r="G4" s="207"/>
      <c r="H4" s="207"/>
      <c r="I4" s="207"/>
      <c r="J4" s="208"/>
    </row>
    <row r="5" spans="1:15" ht="24" customHeight="1" x14ac:dyDescent="0.2">
      <c r="A5" s="2"/>
      <c r="B5" s="31" t="s">
        <v>23</v>
      </c>
      <c r="D5" s="211" t="s">
        <v>49</v>
      </c>
      <c r="E5" s="212"/>
      <c r="F5" s="212"/>
      <c r="G5" s="212"/>
      <c r="H5" s="18" t="s">
        <v>42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13" t="s">
        <v>50</v>
      </c>
      <c r="E6" s="214"/>
      <c r="F6" s="214"/>
      <c r="G6" s="214"/>
      <c r="H6" s="18" t="s">
        <v>36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15" t="s">
        <v>51</v>
      </c>
      <c r="F7" s="216"/>
      <c r="G7" s="21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0"/>
      <c r="E11" s="200"/>
      <c r="F11" s="200"/>
      <c r="G11" s="200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05"/>
      <c r="E12" s="205"/>
      <c r="F12" s="205"/>
      <c r="G12" s="205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09"/>
      <c r="F13" s="210"/>
      <c r="G13" s="21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9"/>
      <c r="F15" s="199"/>
      <c r="G15" s="201"/>
      <c r="H15" s="201"/>
      <c r="I15" s="201" t="s">
        <v>31</v>
      </c>
      <c r="J15" s="202"/>
    </row>
    <row r="16" spans="1:15" ht="23.25" customHeight="1" x14ac:dyDescent="0.2">
      <c r="A16" s="145" t="s">
        <v>26</v>
      </c>
      <c r="B16" s="38" t="s">
        <v>26</v>
      </c>
      <c r="C16" s="62"/>
      <c r="D16" s="63"/>
      <c r="E16" s="190"/>
      <c r="F16" s="191"/>
      <c r="G16" s="190"/>
      <c r="H16" s="191"/>
      <c r="I16" s="190">
        <f>SUMIF(F49:F49,A16,I49:I49)+SUMIF(F49:F49,"PSU",I49:I49)</f>
        <v>0</v>
      </c>
      <c r="J16" s="192"/>
    </row>
    <row r="17" spans="1:10" ht="23.25" customHeight="1" x14ac:dyDescent="0.2">
      <c r="A17" s="145" t="s">
        <v>27</v>
      </c>
      <c r="B17" s="38" t="s">
        <v>27</v>
      </c>
      <c r="C17" s="62"/>
      <c r="D17" s="63"/>
      <c r="E17" s="190"/>
      <c r="F17" s="191"/>
      <c r="G17" s="190"/>
      <c r="H17" s="191"/>
      <c r="I17" s="190">
        <f>SUMIF(F49:F49,A17,I49:I49)</f>
        <v>0</v>
      </c>
      <c r="J17" s="192"/>
    </row>
    <row r="18" spans="1:10" ht="23.25" customHeight="1" x14ac:dyDescent="0.2">
      <c r="A18" s="145" t="s">
        <v>28</v>
      </c>
      <c r="B18" s="38" t="s">
        <v>28</v>
      </c>
      <c r="C18" s="62"/>
      <c r="D18" s="63"/>
      <c r="E18" s="190"/>
      <c r="F18" s="191"/>
      <c r="G18" s="190"/>
      <c r="H18" s="191"/>
      <c r="I18" s="190">
        <f>SUMIF(F49:F49,A18,I49:I49)</f>
        <v>0</v>
      </c>
      <c r="J18" s="192"/>
    </row>
    <row r="19" spans="1:10" ht="23.25" customHeight="1" x14ac:dyDescent="0.2">
      <c r="A19" s="145" t="s">
        <v>62</v>
      </c>
      <c r="B19" s="38" t="s">
        <v>29</v>
      </c>
      <c r="C19" s="62"/>
      <c r="D19" s="63"/>
      <c r="E19" s="190"/>
      <c r="F19" s="191"/>
      <c r="G19" s="190"/>
      <c r="H19" s="191"/>
      <c r="I19" s="190">
        <f>SUMIF(F49:F49,A19,I49:I49)</f>
        <v>0</v>
      </c>
      <c r="J19" s="192"/>
    </row>
    <row r="20" spans="1:10" ht="23.25" customHeight="1" x14ac:dyDescent="0.2">
      <c r="A20" s="145" t="s">
        <v>63</v>
      </c>
      <c r="B20" s="38" t="s">
        <v>30</v>
      </c>
      <c r="C20" s="62"/>
      <c r="D20" s="63"/>
      <c r="E20" s="190"/>
      <c r="F20" s="191"/>
      <c r="G20" s="190"/>
      <c r="H20" s="191"/>
      <c r="I20" s="190">
        <f>SUMIF(F49:F49,A20,I49:I49)</f>
        <v>0</v>
      </c>
      <c r="J20" s="192"/>
    </row>
    <row r="21" spans="1:10" ht="23.25" customHeight="1" x14ac:dyDescent="0.2">
      <c r="A21" s="2"/>
      <c r="B21" s="48" t="s">
        <v>31</v>
      </c>
      <c r="C21" s="64"/>
      <c r="D21" s="65"/>
      <c r="E21" s="203"/>
      <c r="F21" s="204"/>
      <c r="G21" s="203"/>
      <c r="H21" s="204"/>
      <c r="I21" s="203">
        <f>SUM(I16:J20)</f>
        <v>0</v>
      </c>
      <c r="J21" s="22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20">
        <f>ZakladDPHSniVypocet</f>
        <v>0</v>
      </c>
      <c r="H23" s="221"/>
      <c r="I23" s="22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18">
        <v>0</v>
      </c>
      <c r="H24" s="219"/>
      <c r="I24" s="219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20">
        <f>ZakladDPHZaklVypocet</f>
        <v>0</v>
      </c>
      <c r="H25" s="221"/>
      <c r="I25" s="221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7">
        <v>374101.89</v>
      </c>
      <c r="H26" s="188"/>
      <c r="I26" s="188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189">
        <f>CenaCelkemBezDPH-(ZakladDPHSni+ZakladDPHZakl)</f>
        <v>0</v>
      </c>
      <c r="H27" s="189"/>
      <c r="I27" s="189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25</v>
      </c>
      <c r="C28" s="119"/>
      <c r="D28" s="119"/>
      <c r="E28" s="120"/>
      <c r="F28" s="121"/>
      <c r="G28" s="223">
        <f>A27</f>
        <v>0</v>
      </c>
      <c r="H28" s="224"/>
      <c r="I28" s="224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37</v>
      </c>
      <c r="C29" s="123"/>
      <c r="D29" s="123"/>
      <c r="E29" s="123"/>
      <c r="F29" s="124"/>
      <c r="G29" s="223">
        <f>ZakladDPHSni+DPHSni+ZakladDPHZakl+DPHZakl+Zaokrouhleni</f>
        <v>374101.89</v>
      </c>
      <c r="H29" s="223"/>
      <c r="I29" s="223"/>
      <c r="J29" s="125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5"/>
      <c r="E34" s="226"/>
      <c r="G34" s="227"/>
      <c r="H34" s="228"/>
      <c r="I34" s="228"/>
      <c r="J34" s="25"/>
    </row>
    <row r="35" spans="1:10" ht="12.75" customHeight="1" x14ac:dyDescent="0.2">
      <c r="A35" s="2"/>
      <c r="B35" s="2"/>
      <c r="D35" s="217" t="s">
        <v>2</v>
      </c>
      <c r="E35" s="21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55</v>
      </c>
      <c r="C39" s="229"/>
      <c r="D39" s="229"/>
      <c r="E39" s="229"/>
      <c r="F39" s="102">
        <f>'KSO Brno 2 Pol'!AE24</f>
        <v>0</v>
      </c>
      <c r="G39" s="103">
        <f>'KSO Brno 2 Pol'!AF24</f>
        <v>0</v>
      </c>
      <c r="H39" s="104"/>
      <c r="I39" s="105">
        <f>F39+G39+H39</f>
        <v>0</v>
      </c>
      <c r="J39" s="106" t="e">
        <f ca="1">IF(_xlfn.SINGLE(CenaCelkemVypocet)=0,"",I39/_xlfn.SINGLE(CenaCelkemVypocet)*100)</f>
        <v>#NAME?</v>
      </c>
    </row>
    <row r="40" spans="1:10" ht="25.5" hidden="1" customHeight="1" x14ac:dyDescent="0.2">
      <c r="A40" s="90">
        <v>2</v>
      </c>
      <c r="B40" s="107" t="s">
        <v>45</v>
      </c>
      <c r="C40" s="230" t="s">
        <v>46</v>
      </c>
      <c r="D40" s="230"/>
      <c r="E40" s="230"/>
      <c r="F40" s="108">
        <f>'KSO Brno 2 Pol'!AE24</f>
        <v>0</v>
      </c>
      <c r="G40" s="109">
        <f>'KSO Brno 2 Pol'!AF24</f>
        <v>0</v>
      </c>
      <c r="H40" s="109"/>
      <c r="I40" s="110">
        <f>F40+G40+H40</f>
        <v>0</v>
      </c>
      <c r="J40" s="111" t="e">
        <f ca="1">IF(_xlfn.SINGLE(CenaCelkemVypocet)=0,"",I40/_xlfn.SINGLE(CenaCelkemVypocet)*100)</f>
        <v>#NAME?</v>
      </c>
    </row>
    <row r="41" spans="1:10" ht="25.5" hidden="1" customHeight="1" x14ac:dyDescent="0.2">
      <c r="A41" s="90">
        <v>3</v>
      </c>
      <c r="B41" s="112" t="s">
        <v>43</v>
      </c>
      <c r="C41" s="229" t="s">
        <v>44</v>
      </c>
      <c r="D41" s="229"/>
      <c r="E41" s="229"/>
      <c r="F41" s="113">
        <f>'KSO Brno 2 Pol'!AE24</f>
        <v>0</v>
      </c>
      <c r="G41" s="104">
        <f>'KSO Brno 2 Pol'!AF24</f>
        <v>0</v>
      </c>
      <c r="H41" s="104"/>
      <c r="I41" s="105">
        <f>F41+G41+H41</f>
        <v>0</v>
      </c>
      <c r="J41" s="106" t="e">
        <f ca="1">IF(_xlfn.SINGLE(CenaCelkemVypocet)=0,"",I41/_xlfn.SINGLE(CenaCelkemVypocet)*100)</f>
        <v>#NAME?</v>
      </c>
    </row>
    <row r="42" spans="1:10" ht="25.5" hidden="1" customHeight="1" x14ac:dyDescent="0.2">
      <c r="A42" s="90"/>
      <c r="B42" s="231" t="s">
        <v>56</v>
      </c>
      <c r="C42" s="232"/>
      <c r="D42" s="232"/>
      <c r="E42" s="232"/>
      <c r="F42" s="114">
        <f>SUMIF(A39:A41,"=1",F39:F41)</f>
        <v>0</v>
      </c>
      <c r="G42" s="115">
        <f>SUMIF(A39:A41,"=1",G39:G41)</f>
        <v>0</v>
      </c>
      <c r="H42" s="115">
        <f>SUMIF(A39:A41,"=1",H39:H41)</f>
        <v>0</v>
      </c>
      <c r="I42" s="116">
        <f>SUMIF(A39:A41,"=1",I39:I41)</f>
        <v>0</v>
      </c>
      <c r="J42" s="117" t="e">
        <f ca="1">SUMIF(A39:A41,"=1",J39:J41)</f>
        <v>#NAME?</v>
      </c>
    </row>
    <row r="46" spans="1:10" ht="15.75" x14ac:dyDescent="0.25">
      <c r="B46" s="126" t="s">
        <v>58</v>
      </c>
    </row>
    <row r="48" spans="1:10" ht="25.5" customHeight="1" x14ac:dyDescent="0.2">
      <c r="A48" s="128"/>
      <c r="B48" s="131" t="s">
        <v>18</v>
      </c>
      <c r="C48" s="131" t="s">
        <v>6</v>
      </c>
      <c r="D48" s="132"/>
      <c r="E48" s="132"/>
      <c r="F48" s="133" t="s">
        <v>59</v>
      </c>
      <c r="G48" s="133"/>
      <c r="H48" s="133"/>
      <c r="I48" s="133" t="s">
        <v>31</v>
      </c>
      <c r="J48" s="133" t="s">
        <v>0</v>
      </c>
    </row>
    <row r="49" spans="1:10" ht="36.75" customHeight="1" x14ac:dyDescent="0.2">
      <c r="A49" s="129"/>
      <c r="B49" s="134" t="s">
        <v>60</v>
      </c>
      <c r="C49" s="233" t="s">
        <v>61</v>
      </c>
      <c r="D49" s="234"/>
      <c r="E49" s="234"/>
      <c r="F49" s="143" t="s">
        <v>26</v>
      </c>
      <c r="G49" s="135"/>
      <c r="H49" s="135"/>
      <c r="I49" s="135">
        <f>'KSO Brno 2 Pol'!G8</f>
        <v>0</v>
      </c>
      <c r="J49" s="140" t="str">
        <f>IF(I50=0,"",I49/I50*100)</f>
        <v/>
      </c>
    </row>
    <row r="50" spans="1:10" ht="25.5" customHeight="1" x14ac:dyDescent="0.2">
      <c r="A50" s="130"/>
      <c r="B50" s="136" t="s">
        <v>1</v>
      </c>
      <c r="C50" s="137"/>
      <c r="D50" s="138"/>
      <c r="E50" s="138"/>
      <c r="F50" s="144"/>
      <c r="G50" s="139"/>
      <c r="H50" s="139"/>
      <c r="I50" s="139">
        <f>I49</f>
        <v>0</v>
      </c>
      <c r="J50" s="141" t="str">
        <f>J49</f>
        <v/>
      </c>
    </row>
    <row r="51" spans="1:10" x14ac:dyDescent="0.2">
      <c r="F51" s="89"/>
      <c r="G51" s="89"/>
      <c r="H51" s="89"/>
      <c r="I51" s="89"/>
      <c r="J51" s="142"/>
    </row>
    <row r="52" spans="1:10" x14ac:dyDescent="0.2">
      <c r="F52" s="89"/>
      <c r="G52" s="89"/>
      <c r="H52" s="89"/>
      <c r="I52" s="89"/>
      <c r="J52" s="142"/>
    </row>
    <row r="53" spans="1:10" x14ac:dyDescent="0.2">
      <c r="F53" s="89"/>
      <c r="G53" s="89"/>
      <c r="H53" s="89"/>
      <c r="I53" s="89"/>
      <c r="J53" s="14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5" t="s">
        <v>7</v>
      </c>
      <c r="B1" s="235"/>
      <c r="C1" s="236"/>
      <c r="D1" s="235"/>
      <c r="E1" s="235"/>
      <c r="F1" s="235"/>
      <c r="G1" s="235"/>
    </row>
    <row r="2" spans="1:7" ht="24.95" customHeight="1" x14ac:dyDescent="0.2">
      <c r="A2" s="50" t="s">
        <v>8</v>
      </c>
      <c r="B2" s="49"/>
      <c r="C2" s="237"/>
      <c r="D2" s="237"/>
      <c r="E2" s="237"/>
      <c r="F2" s="237"/>
      <c r="G2" s="238"/>
    </row>
    <row r="3" spans="1:7" ht="24.95" customHeight="1" x14ac:dyDescent="0.2">
      <c r="A3" s="50" t="s">
        <v>9</v>
      </c>
      <c r="B3" s="49"/>
      <c r="C3" s="237"/>
      <c r="D3" s="237"/>
      <c r="E3" s="237"/>
      <c r="F3" s="237"/>
      <c r="G3" s="238"/>
    </row>
    <row r="4" spans="1:7" ht="24.95" customHeight="1" x14ac:dyDescent="0.2">
      <c r="A4" s="50" t="s">
        <v>10</v>
      </c>
      <c r="B4" s="49"/>
      <c r="C4" s="237"/>
      <c r="D4" s="237"/>
      <c r="E4" s="237"/>
      <c r="F4" s="237"/>
      <c r="G4" s="23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1F3E-82D7-4797-8463-1CC863C410BD}">
  <sheetPr>
    <outlinePr summaryBelow="0"/>
  </sheetPr>
  <dimension ref="A1:BH4978"/>
  <sheetViews>
    <sheetView tabSelected="1" workbookViewId="0">
      <pane ySplit="7" topLeftCell="A11" activePane="bottomLeft" state="frozen"/>
      <selection pane="bottomLeft" activeCell="AP15" sqref="AP15"/>
    </sheetView>
  </sheetViews>
  <sheetFormatPr defaultRowHeight="12.75" outlineLevelRow="1" x14ac:dyDescent="0.2"/>
  <cols>
    <col min="1" max="1" width="3.42578125" customWidth="1"/>
    <col min="2" max="2" width="12.7109375" style="127" customWidth="1"/>
    <col min="3" max="3" width="38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1" t="s">
        <v>7</v>
      </c>
      <c r="B1" s="251"/>
      <c r="C1" s="251"/>
      <c r="D1" s="251"/>
      <c r="E1" s="251"/>
      <c r="F1" s="251"/>
      <c r="G1" s="251"/>
      <c r="AG1" t="s">
        <v>64</v>
      </c>
    </row>
    <row r="2" spans="1:60" ht="25.15" customHeight="1" x14ac:dyDescent="0.2">
      <c r="A2" s="50" t="s">
        <v>8</v>
      </c>
      <c r="B2" s="49"/>
      <c r="C2" s="252" t="s">
        <v>142</v>
      </c>
      <c r="D2" s="253"/>
      <c r="E2" s="253"/>
      <c r="F2" s="253"/>
      <c r="G2" s="254"/>
      <c r="AG2" t="s">
        <v>65</v>
      </c>
    </row>
    <row r="3" spans="1:60" ht="25.15" customHeight="1" x14ac:dyDescent="0.2">
      <c r="A3" s="50" t="s">
        <v>9</v>
      </c>
      <c r="B3" s="49"/>
      <c r="C3" s="255" t="s">
        <v>143</v>
      </c>
      <c r="D3" s="256"/>
      <c r="E3" s="256"/>
      <c r="F3" s="256"/>
      <c r="G3" s="254"/>
      <c r="AC3" s="127" t="s">
        <v>65</v>
      </c>
      <c r="AG3" t="s">
        <v>66</v>
      </c>
    </row>
    <row r="4" spans="1:60" ht="25.15" customHeight="1" x14ac:dyDescent="0.2">
      <c r="A4" s="146" t="s">
        <v>10</v>
      </c>
      <c r="B4" s="147"/>
      <c r="C4" s="257" t="s">
        <v>142</v>
      </c>
      <c r="D4" s="258"/>
      <c r="E4" s="258"/>
      <c r="F4" s="258"/>
      <c r="G4" s="259"/>
      <c r="AG4" t="s">
        <v>67</v>
      </c>
    </row>
    <row r="5" spans="1:60" x14ac:dyDescent="0.2">
      <c r="D5" s="10"/>
    </row>
    <row r="6" spans="1:60" ht="38.25" x14ac:dyDescent="0.2">
      <c r="A6" s="149" t="s">
        <v>68</v>
      </c>
      <c r="B6" s="151" t="s">
        <v>69</v>
      </c>
      <c r="C6" s="151" t="s">
        <v>70</v>
      </c>
      <c r="D6" s="150" t="s">
        <v>71</v>
      </c>
      <c r="E6" s="149" t="s">
        <v>72</v>
      </c>
      <c r="F6" s="148" t="s">
        <v>73</v>
      </c>
      <c r="G6" s="149" t="s">
        <v>31</v>
      </c>
      <c r="H6" s="152" t="s">
        <v>32</v>
      </c>
      <c r="I6" s="152" t="s">
        <v>74</v>
      </c>
      <c r="J6" s="152" t="s">
        <v>33</v>
      </c>
      <c r="K6" s="152" t="s">
        <v>75</v>
      </c>
      <c r="L6" s="152" t="s">
        <v>76</v>
      </c>
      <c r="M6" s="152" t="s">
        <v>77</v>
      </c>
      <c r="N6" s="152" t="s">
        <v>78</v>
      </c>
      <c r="O6" s="152" t="s">
        <v>79</v>
      </c>
      <c r="P6" s="152" t="s">
        <v>80</v>
      </c>
      <c r="Q6" s="152" t="s">
        <v>81</v>
      </c>
      <c r="R6" s="152" t="s">
        <v>82</v>
      </c>
      <c r="S6" s="152" t="s">
        <v>83</v>
      </c>
      <c r="T6" s="152" t="s">
        <v>84</v>
      </c>
      <c r="U6" s="152" t="s">
        <v>85</v>
      </c>
      <c r="V6" s="152" t="s">
        <v>86</v>
      </c>
      <c r="W6" s="152" t="s">
        <v>87</v>
      </c>
      <c r="X6" s="152" t="s">
        <v>88</v>
      </c>
      <c r="Y6" s="152" t="s">
        <v>89</v>
      </c>
    </row>
    <row r="7" spans="1:60" hidden="1" x14ac:dyDescent="0.2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4"/>
      <c r="O7" s="154"/>
      <c r="P7" s="154"/>
      <c r="Q7" s="154"/>
      <c r="R7" s="155"/>
      <c r="S7" s="155"/>
      <c r="T7" s="155"/>
      <c r="U7" s="155"/>
      <c r="V7" s="155"/>
      <c r="W7" s="155"/>
      <c r="X7" s="155"/>
      <c r="Y7" s="155"/>
    </row>
    <row r="8" spans="1:60" x14ac:dyDescent="0.2">
      <c r="A8" s="165" t="s">
        <v>90</v>
      </c>
      <c r="B8" s="166" t="s">
        <v>60</v>
      </c>
      <c r="C8" s="177" t="s">
        <v>61</v>
      </c>
      <c r="D8" s="167"/>
      <c r="E8" s="168"/>
      <c r="F8" s="169"/>
      <c r="G8" s="170">
        <f>SUMIF(AG9:AG22,"&lt;&gt;NOR",G9:G22)</f>
        <v>0</v>
      </c>
      <c r="H8" s="164"/>
      <c r="I8" s="164">
        <f>SUM(I9:I22)</f>
        <v>356744.22</v>
      </c>
      <c r="J8" s="164"/>
      <c r="K8" s="164">
        <f>SUM(K9:K22)</f>
        <v>1123180.0499999998</v>
      </c>
      <c r="L8" s="164"/>
      <c r="M8" s="164">
        <f>SUM(M9:M22)</f>
        <v>0</v>
      </c>
      <c r="N8" s="163"/>
      <c r="O8" s="163">
        <f>SUM(O9:O22)</f>
        <v>560.89</v>
      </c>
      <c r="P8" s="163"/>
      <c r="Q8" s="163">
        <f>SUM(Q9:Q22)</f>
        <v>414.79999999999995</v>
      </c>
      <c r="R8" s="164"/>
      <c r="S8" s="164"/>
      <c r="T8" s="164"/>
      <c r="U8" s="164"/>
      <c r="V8" s="164">
        <f>SUM(V9:V22)</f>
        <v>181.08999999999997</v>
      </c>
      <c r="W8" s="164"/>
      <c r="X8" s="164"/>
      <c r="Y8" s="164"/>
      <c r="AG8" t="s">
        <v>91</v>
      </c>
    </row>
    <row r="9" spans="1:60" outlineLevel="1" x14ac:dyDescent="0.2">
      <c r="A9" s="172">
        <v>1</v>
      </c>
      <c r="B9" s="173" t="s">
        <v>92</v>
      </c>
      <c r="C9" s="178" t="s">
        <v>93</v>
      </c>
      <c r="D9" s="174" t="s">
        <v>94</v>
      </c>
      <c r="E9" s="182">
        <v>493.3</v>
      </c>
      <c r="F9" s="175">
        <v>0</v>
      </c>
      <c r="G9" s="176">
        <f t="shared" ref="G9:G22" si="0">ROUND(E9*F9,2)</f>
        <v>0</v>
      </c>
      <c r="H9" s="162">
        <v>0</v>
      </c>
      <c r="I9" s="161">
        <f t="shared" ref="I9:I22" si="1">ROUND(E9*H9,2)</f>
        <v>0</v>
      </c>
      <c r="J9" s="162">
        <v>69.8</v>
      </c>
      <c r="K9" s="161">
        <f t="shared" ref="K9:K22" si="2">ROUND(E9*J9,2)</f>
        <v>34432.339999999997</v>
      </c>
      <c r="L9" s="161">
        <v>21</v>
      </c>
      <c r="M9" s="161">
        <f t="shared" ref="M9:M22" si="3">G9*(1+L9/100)</f>
        <v>0</v>
      </c>
      <c r="N9" s="160">
        <v>0</v>
      </c>
      <c r="O9" s="160">
        <f t="shared" ref="O9:O22" si="4">ROUND(E9*N9,2)</f>
        <v>0</v>
      </c>
      <c r="P9" s="160">
        <v>0.51085999999999998</v>
      </c>
      <c r="Q9" s="160">
        <f t="shared" ref="Q9:Q22" si="5">ROUND(E9*P9,2)</f>
        <v>252.01</v>
      </c>
      <c r="R9" s="161"/>
      <c r="S9" s="161" t="s">
        <v>95</v>
      </c>
      <c r="T9" s="161" t="s">
        <v>95</v>
      </c>
      <c r="U9" s="161">
        <v>0.02</v>
      </c>
      <c r="V9" s="161">
        <f t="shared" ref="V9:V22" si="6">ROUND(E9*U9,2)</f>
        <v>9.8699999999999992</v>
      </c>
      <c r="W9" s="161"/>
      <c r="X9" s="161" t="s">
        <v>96</v>
      </c>
      <c r="Y9" s="161" t="s">
        <v>97</v>
      </c>
      <c r="Z9" s="153"/>
      <c r="AA9" s="153"/>
      <c r="AB9" s="153"/>
      <c r="AC9" s="153"/>
      <c r="AD9" s="153"/>
      <c r="AE9" s="153"/>
      <c r="AF9" s="153"/>
      <c r="AG9" s="153" t="s">
        <v>98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72">
        <v>2</v>
      </c>
      <c r="B10" s="173" t="s">
        <v>99</v>
      </c>
      <c r="C10" s="178" t="s">
        <v>100</v>
      </c>
      <c r="D10" s="174" t="s">
        <v>94</v>
      </c>
      <c r="E10" s="182">
        <v>493.3</v>
      </c>
      <c r="F10" s="175">
        <v>0</v>
      </c>
      <c r="G10" s="176">
        <f t="shared" si="0"/>
        <v>0</v>
      </c>
      <c r="H10" s="162">
        <v>0</v>
      </c>
      <c r="I10" s="161">
        <f t="shared" si="1"/>
        <v>0</v>
      </c>
      <c r="J10" s="162">
        <v>50.1</v>
      </c>
      <c r="K10" s="161">
        <f t="shared" si="2"/>
        <v>24714.33</v>
      </c>
      <c r="L10" s="161">
        <v>21</v>
      </c>
      <c r="M10" s="161">
        <f t="shared" si="3"/>
        <v>0</v>
      </c>
      <c r="N10" s="160">
        <v>0</v>
      </c>
      <c r="O10" s="160">
        <f t="shared" si="4"/>
        <v>0</v>
      </c>
      <c r="P10" s="160">
        <v>0.33</v>
      </c>
      <c r="Q10" s="160">
        <f t="shared" si="5"/>
        <v>162.79</v>
      </c>
      <c r="R10" s="161"/>
      <c r="S10" s="161" t="s">
        <v>95</v>
      </c>
      <c r="T10" s="161" t="s">
        <v>95</v>
      </c>
      <c r="U10" s="161">
        <v>0.06</v>
      </c>
      <c r="V10" s="161">
        <f t="shared" si="6"/>
        <v>29.6</v>
      </c>
      <c r="W10" s="161"/>
      <c r="X10" s="161" t="s">
        <v>96</v>
      </c>
      <c r="Y10" s="161" t="s">
        <v>97</v>
      </c>
      <c r="Z10" s="153"/>
      <c r="AA10" s="153"/>
      <c r="AB10" s="153"/>
      <c r="AC10" s="153"/>
      <c r="AD10" s="153"/>
      <c r="AE10" s="153"/>
      <c r="AF10" s="153"/>
      <c r="AG10" s="153" t="s">
        <v>98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">
      <c r="A11" s="172">
        <v>3</v>
      </c>
      <c r="B11" s="173" t="s">
        <v>101</v>
      </c>
      <c r="C11" s="178" t="s">
        <v>102</v>
      </c>
      <c r="D11" s="174" t="s">
        <v>94</v>
      </c>
      <c r="E11" s="182">
        <v>68.599999999999994</v>
      </c>
      <c r="F11" s="175">
        <v>0</v>
      </c>
      <c r="G11" s="176">
        <f t="shared" si="0"/>
        <v>0</v>
      </c>
      <c r="H11" s="162">
        <v>0</v>
      </c>
      <c r="I11" s="161">
        <f t="shared" si="1"/>
        <v>0</v>
      </c>
      <c r="J11" s="162">
        <v>220.5</v>
      </c>
      <c r="K11" s="161">
        <f t="shared" si="2"/>
        <v>15126.3</v>
      </c>
      <c r="L11" s="161">
        <v>21</v>
      </c>
      <c r="M11" s="161">
        <f t="shared" si="3"/>
        <v>0</v>
      </c>
      <c r="N11" s="160">
        <v>0</v>
      </c>
      <c r="O11" s="160">
        <f t="shared" si="4"/>
        <v>0</v>
      </c>
      <c r="P11" s="160">
        <v>0</v>
      </c>
      <c r="Q11" s="160">
        <f t="shared" si="5"/>
        <v>0</v>
      </c>
      <c r="R11" s="161"/>
      <c r="S11" s="161" t="s">
        <v>95</v>
      </c>
      <c r="T11" s="161" t="s">
        <v>95</v>
      </c>
      <c r="U11" s="161">
        <v>0.41599999999999998</v>
      </c>
      <c r="V11" s="161">
        <f t="shared" si="6"/>
        <v>28.54</v>
      </c>
      <c r="W11" s="161"/>
      <c r="X11" s="161" t="s">
        <v>96</v>
      </c>
      <c r="Y11" s="161" t="s">
        <v>97</v>
      </c>
      <c r="Z11" s="153"/>
      <c r="AA11" s="153"/>
      <c r="AB11" s="153"/>
      <c r="AC11" s="153"/>
      <c r="AD11" s="153"/>
      <c r="AE11" s="153"/>
      <c r="AF11" s="153"/>
      <c r="AG11" s="153" t="s">
        <v>98</v>
      </c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ht="22.5" outlineLevel="1" x14ac:dyDescent="0.2">
      <c r="A12" s="172">
        <v>4</v>
      </c>
      <c r="B12" s="173" t="s">
        <v>103</v>
      </c>
      <c r="C12" s="178" t="s">
        <v>104</v>
      </c>
      <c r="D12" s="174" t="s">
        <v>94</v>
      </c>
      <c r="E12" s="182">
        <v>68.599999999999994</v>
      </c>
      <c r="F12" s="175">
        <v>0</v>
      </c>
      <c r="G12" s="176">
        <f t="shared" si="0"/>
        <v>0</v>
      </c>
      <c r="H12" s="162">
        <v>7.25</v>
      </c>
      <c r="I12" s="161">
        <f t="shared" si="1"/>
        <v>497.35</v>
      </c>
      <c r="J12" s="162">
        <v>33.35</v>
      </c>
      <c r="K12" s="161">
        <f t="shared" si="2"/>
        <v>2287.81</v>
      </c>
      <c r="L12" s="161">
        <v>21</v>
      </c>
      <c r="M12" s="161">
        <f t="shared" si="3"/>
        <v>0</v>
      </c>
      <c r="N12" s="160">
        <v>3.0000000000000001E-5</v>
      </c>
      <c r="O12" s="160">
        <f t="shared" si="4"/>
        <v>0</v>
      </c>
      <c r="P12" s="160">
        <v>0</v>
      </c>
      <c r="Q12" s="160">
        <f t="shared" si="5"/>
        <v>0</v>
      </c>
      <c r="R12" s="161"/>
      <c r="S12" s="161" t="s">
        <v>95</v>
      </c>
      <c r="T12" s="161" t="s">
        <v>95</v>
      </c>
      <c r="U12" s="161">
        <v>0</v>
      </c>
      <c r="V12" s="161">
        <f t="shared" si="6"/>
        <v>0</v>
      </c>
      <c r="W12" s="161"/>
      <c r="X12" s="161" t="s">
        <v>105</v>
      </c>
      <c r="Y12" s="161" t="s">
        <v>97</v>
      </c>
      <c r="Z12" s="153"/>
      <c r="AA12" s="153"/>
      <c r="AB12" s="153"/>
      <c r="AC12" s="153"/>
      <c r="AD12" s="153"/>
      <c r="AE12" s="153"/>
      <c r="AF12" s="153"/>
      <c r="AG12" s="153" t="s">
        <v>106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72">
        <v>5</v>
      </c>
      <c r="B13" s="173" t="s">
        <v>107</v>
      </c>
      <c r="C13" s="178" t="s">
        <v>108</v>
      </c>
      <c r="D13" s="174" t="s">
        <v>109</v>
      </c>
      <c r="E13" s="182">
        <v>37.043999999999997</v>
      </c>
      <c r="F13" s="175">
        <v>0</v>
      </c>
      <c r="G13" s="176">
        <f t="shared" si="0"/>
        <v>0</v>
      </c>
      <c r="H13" s="162">
        <v>618</v>
      </c>
      <c r="I13" s="161">
        <f t="shared" si="1"/>
        <v>22893.19</v>
      </c>
      <c r="J13" s="162">
        <v>0</v>
      </c>
      <c r="K13" s="161">
        <f t="shared" si="2"/>
        <v>0</v>
      </c>
      <c r="L13" s="161">
        <v>21</v>
      </c>
      <c r="M13" s="161">
        <f t="shared" si="3"/>
        <v>0</v>
      </c>
      <c r="N13" s="160">
        <v>1</v>
      </c>
      <c r="O13" s="160">
        <f t="shared" si="4"/>
        <v>37.04</v>
      </c>
      <c r="P13" s="160">
        <v>0</v>
      </c>
      <c r="Q13" s="160">
        <f t="shared" si="5"/>
        <v>0</v>
      </c>
      <c r="R13" s="161" t="s">
        <v>110</v>
      </c>
      <c r="S13" s="161" t="s">
        <v>95</v>
      </c>
      <c r="T13" s="161" t="s">
        <v>95</v>
      </c>
      <c r="U13" s="161">
        <v>0</v>
      </c>
      <c r="V13" s="161">
        <f t="shared" si="6"/>
        <v>0</v>
      </c>
      <c r="W13" s="161"/>
      <c r="X13" s="161" t="s">
        <v>111</v>
      </c>
      <c r="Y13" s="161" t="s">
        <v>97</v>
      </c>
      <c r="Z13" s="153"/>
      <c r="AA13" s="153"/>
      <c r="AB13" s="153"/>
      <c r="AC13" s="153"/>
      <c r="AD13" s="153"/>
      <c r="AE13" s="153"/>
      <c r="AF13" s="153"/>
      <c r="AG13" s="153" t="s">
        <v>112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ht="33.75" outlineLevel="1" x14ac:dyDescent="0.2">
      <c r="A14" s="172">
        <v>6</v>
      </c>
      <c r="B14" s="173" t="s">
        <v>113</v>
      </c>
      <c r="C14" s="178" t="s">
        <v>114</v>
      </c>
      <c r="D14" s="174" t="s">
        <v>94</v>
      </c>
      <c r="E14" s="182">
        <v>493.3</v>
      </c>
      <c r="F14" s="175">
        <v>0</v>
      </c>
      <c r="G14" s="176">
        <f t="shared" si="0"/>
        <v>0</v>
      </c>
      <c r="H14" s="162">
        <v>0</v>
      </c>
      <c r="I14" s="161">
        <f t="shared" si="1"/>
        <v>0</v>
      </c>
      <c r="J14" s="162">
        <v>150</v>
      </c>
      <c r="K14" s="161">
        <f t="shared" si="2"/>
        <v>73995</v>
      </c>
      <c r="L14" s="161">
        <v>21</v>
      </c>
      <c r="M14" s="161">
        <f t="shared" si="3"/>
        <v>0</v>
      </c>
      <c r="N14" s="160">
        <v>0.34499999999999997</v>
      </c>
      <c r="O14" s="160">
        <f t="shared" si="4"/>
        <v>170.19</v>
      </c>
      <c r="P14" s="160">
        <v>0</v>
      </c>
      <c r="Q14" s="160">
        <f t="shared" si="5"/>
        <v>0</v>
      </c>
      <c r="R14" s="161"/>
      <c r="S14" s="161" t="s">
        <v>115</v>
      </c>
      <c r="T14" s="161" t="s">
        <v>116</v>
      </c>
      <c r="U14" s="161">
        <v>0</v>
      </c>
      <c r="V14" s="161">
        <f t="shared" si="6"/>
        <v>0</v>
      </c>
      <c r="W14" s="161"/>
      <c r="X14" s="161" t="s">
        <v>96</v>
      </c>
      <c r="Y14" s="161" t="s">
        <v>97</v>
      </c>
      <c r="Z14" s="153"/>
      <c r="AA14" s="153"/>
      <c r="AB14" s="153"/>
      <c r="AC14" s="153"/>
      <c r="AD14" s="153"/>
      <c r="AE14" s="153"/>
      <c r="AF14" s="153"/>
      <c r="AG14" s="153" t="s">
        <v>117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ht="22.5" outlineLevel="1" x14ac:dyDescent="0.2">
      <c r="A15" s="172">
        <v>7</v>
      </c>
      <c r="B15" s="173" t="s">
        <v>118</v>
      </c>
      <c r="C15" s="178" t="s">
        <v>119</v>
      </c>
      <c r="D15" s="174" t="s">
        <v>94</v>
      </c>
      <c r="E15" s="182">
        <v>493.3</v>
      </c>
      <c r="F15" s="175">
        <v>0</v>
      </c>
      <c r="G15" s="176">
        <f t="shared" si="0"/>
        <v>0</v>
      </c>
      <c r="H15" s="162">
        <v>562.83000000000004</v>
      </c>
      <c r="I15" s="161">
        <f t="shared" si="1"/>
        <v>277644.03999999998</v>
      </c>
      <c r="J15" s="162">
        <v>49.17</v>
      </c>
      <c r="K15" s="161">
        <f t="shared" si="2"/>
        <v>24255.56</v>
      </c>
      <c r="L15" s="161">
        <v>21</v>
      </c>
      <c r="M15" s="161">
        <f t="shared" si="3"/>
        <v>0</v>
      </c>
      <c r="N15" s="160">
        <v>0.51085999999999998</v>
      </c>
      <c r="O15" s="160">
        <f t="shared" si="4"/>
        <v>252.01</v>
      </c>
      <c r="P15" s="160">
        <v>0</v>
      </c>
      <c r="Q15" s="160">
        <f t="shared" si="5"/>
        <v>0</v>
      </c>
      <c r="R15" s="161"/>
      <c r="S15" s="161" t="s">
        <v>95</v>
      </c>
      <c r="T15" s="161" t="s">
        <v>95</v>
      </c>
      <c r="U15" s="161">
        <v>0.03</v>
      </c>
      <c r="V15" s="161">
        <f t="shared" si="6"/>
        <v>14.8</v>
      </c>
      <c r="W15" s="161"/>
      <c r="X15" s="161" t="s">
        <v>96</v>
      </c>
      <c r="Y15" s="161" t="s">
        <v>97</v>
      </c>
      <c r="Z15" s="153"/>
      <c r="AA15" s="153"/>
      <c r="AB15" s="153"/>
      <c r="AC15" s="153"/>
      <c r="AD15" s="153"/>
      <c r="AE15" s="153"/>
      <c r="AF15" s="153"/>
      <c r="AG15" s="153" t="s">
        <v>98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ht="45" outlineLevel="1" x14ac:dyDescent="0.2">
      <c r="A16" s="172">
        <v>8</v>
      </c>
      <c r="B16" s="173" t="s">
        <v>120</v>
      </c>
      <c r="C16" s="178" t="s">
        <v>121</v>
      </c>
      <c r="D16" s="174" t="s">
        <v>94</v>
      </c>
      <c r="E16" s="182">
        <v>493.3</v>
      </c>
      <c r="F16" s="175">
        <v>0</v>
      </c>
      <c r="G16" s="176">
        <f t="shared" si="0"/>
        <v>0</v>
      </c>
      <c r="H16" s="162">
        <v>0</v>
      </c>
      <c r="I16" s="161">
        <f t="shared" si="1"/>
        <v>0</v>
      </c>
      <c r="J16" s="162">
        <v>590</v>
      </c>
      <c r="K16" s="161">
        <f t="shared" si="2"/>
        <v>291047</v>
      </c>
      <c r="L16" s="161">
        <v>21</v>
      </c>
      <c r="M16" s="161">
        <f t="shared" si="3"/>
        <v>0</v>
      </c>
      <c r="N16" s="160">
        <v>0.11</v>
      </c>
      <c r="O16" s="160">
        <f t="shared" si="4"/>
        <v>54.26</v>
      </c>
      <c r="P16" s="160">
        <v>0</v>
      </c>
      <c r="Q16" s="160">
        <f t="shared" si="5"/>
        <v>0</v>
      </c>
      <c r="R16" s="161"/>
      <c r="S16" s="161" t="s">
        <v>115</v>
      </c>
      <c r="T16" s="161" t="s">
        <v>116</v>
      </c>
      <c r="U16" s="161">
        <v>0</v>
      </c>
      <c r="V16" s="161">
        <f t="shared" si="6"/>
        <v>0</v>
      </c>
      <c r="W16" s="161"/>
      <c r="X16" s="161" t="s">
        <v>96</v>
      </c>
      <c r="Y16" s="161" t="s">
        <v>97</v>
      </c>
      <c r="Z16" s="153"/>
      <c r="AA16" s="153"/>
      <c r="AB16" s="153"/>
      <c r="AC16" s="153"/>
      <c r="AD16" s="153"/>
      <c r="AE16" s="153"/>
      <c r="AF16" s="153"/>
      <c r="AG16" s="153" t="s">
        <v>117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72">
        <v>9</v>
      </c>
      <c r="B17" s="173" t="s">
        <v>122</v>
      </c>
      <c r="C17" s="178" t="s">
        <v>123</v>
      </c>
      <c r="D17" s="174" t="s">
        <v>124</v>
      </c>
      <c r="E17" s="182">
        <v>252</v>
      </c>
      <c r="F17" s="175">
        <v>0</v>
      </c>
      <c r="G17" s="176">
        <f t="shared" si="0"/>
        <v>0</v>
      </c>
      <c r="H17" s="162">
        <v>221.07</v>
      </c>
      <c r="I17" s="161">
        <f t="shared" si="1"/>
        <v>55709.64</v>
      </c>
      <c r="J17" s="162">
        <v>257.93</v>
      </c>
      <c r="K17" s="161">
        <f t="shared" si="2"/>
        <v>64998.36</v>
      </c>
      <c r="L17" s="161">
        <v>21</v>
      </c>
      <c r="M17" s="161">
        <f t="shared" si="3"/>
        <v>0</v>
      </c>
      <c r="N17" s="160">
        <v>0.18806</v>
      </c>
      <c r="O17" s="160">
        <f t="shared" si="4"/>
        <v>47.39</v>
      </c>
      <c r="P17" s="160">
        <v>0</v>
      </c>
      <c r="Q17" s="160">
        <f t="shared" si="5"/>
        <v>0</v>
      </c>
      <c r="R17" s="161"/>
      <c r="S17" s="161" t="s">
        <v>95</v>
      </c>
      <c r="T17" s="161" t="s">
        <v>95</v>
      </c>
      <c r="U17" s="161">
        <v>0.39</v>
      </c>
      <c r="V17" s="161">
        <f t="shared" si="6"/>
        <v>98.28</v>
      </c>
      <c r="W17" s="161"/>
      <c r="X17" s="161" t="s">
        <v>96</v>
      </c>
      <c r="Y17" s="161" t="s">
        <v>97</v>
      </c>
      <c r="Z17" s="153"/>
      <c r="AA17" s="153"/>
      <c r="AB17" s="153"/>
      <c r="AC17" s="153"/>
      <c r="AD17" s="153"/>
      <c r="AE17" s="153"/>
      <c r="AF17" s="153"/>
      <c r="AG17" s="153" t="s">
        <v>98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2.5" outlineLevel="1" x14ac:dyDescent="0.2">
      <c r="A18" s="172">
        <v>10</v>
      </c>
      <c r="B18" s="173" t="s">
        <v>125</v>
      </c>
      <c r="C18" s="178" t="s">
        <v>126</v>
      </c>
      <c r="D18" s="174" t="s">
        <v>109</v>
      </c>
      <c r="E18" s="182">
        <v>472.47922999999997</v>
      </c>
      <c r="F18" s="175">
        <v>0</v>
      </c>
      <c r="G18" s="176">
        <f t="shared" si="0"/>
        <v>0</v>
      </c>
      <c r="H18" s="162">
        <v>0</v>
      </c>
      <c r="I18" s="161">
        <f t="shared" si="1"/>
        <v>0</v>
      </c>
      <c r="J18" s="162">
        <v>130</v>
      </c>
      <c r="K18" s="161">
        <f t="shared" si="2"/>
        <v>61422.3</v>
      </c>
      <c r="L18" s="161">
        <v>21</v>
      </c>
      <c r="M18" s="161">
        <f t="shared" si="3"/>
        <v>0</v>
      </c>
      <c r="N18" s="160">
        <v>0</v>
      </c>
      <c r="O18" s="160">
        <f t="shared" si="4"/>
        <v>0</v>
      </c>
      <c r="P18" s="160">
        <v>0</v>
      </c>
      <c r="Q18" s="160">
        <f t="shared" si="5"/>
        <v>0</v>
      </c>
      <c r="R18" s="161"/>
      <c r="S18" s="161" t="s">
        <v>115</v>
      </c>
      <c r="T18" s="161" t="s">
        <v>116</v>
      </c>
      <c r="U18" s="161">
        <v>0</v>
      </c>
      <c r="V18" s="161">
        <f t="shared" si="6"/>
        <v>0</v>
      </c>
      <c r="W18" s="161"/>
      <c r="X18" s="161" t="s">
        <v>96</v>
      </c>
      <c r="Y18" s="161" t="s">
        <v>97</v>
      </c>
      <c r="Z18" s="153"/>
      <c r="AA18" s="153"/>
      <c r="AB18" s="153"/>
      <c r="AC18" s="153"/>
      <c r="AD18" s="153"/>
      <c r="AE18" s="153"/>
      <c r="AF18" s="153"/>
      <c r="AG18" s="153" t="s">
        <v>117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ht="22.5" outlineLevel="1" x14ac:dyDescent="0.2">
      <c r="A19" s="172">
        <v>11</v>
      </c>
      <c r="B19" s="173" t="s">
        <v>127</v>
      </c>
      <c r="C19" s="178" t="s">
        <v>128</v>
      </c>
      <c r="D19" s="174" t="s">
        <v>109</v>
      </c>
      <c r="E19" s="182">
        <v>472.47922999999997</v>
      </c>
      <c r="F19" s="175">
        <v>0</v>
      </c>
      <c r="G19" s="176">
        <f t="shared" si="0"/>
        <v>0</v>
      </c>
      <c r="H19" s="162">
        <v>0</v>
      </c>
      <c r="I19" s="161">
        <f t="shared" si="1"/>
        <v>0</v>
      </c>
      <c r="J19" s="162">
        <v>320</v>
      </c>
      <c r="K19" s="161">
        <f t="shared" si="2"/>
        <v>151193.35</v>
      </c>
      <c r="L19" s="161">
        <v>21</v>
      </c>
      <c r="M19" s="161">
        <f t="shared" si="3"/>
        <v>0</v>
      </c>
      <c r="N19" s="160">
        <v>0</v>
      </c>
      <c r="O19" s="160">
        <f t="shared" si="4"/>
        <v>0</v>
      </c>
      <c r="P19" s="160">
        <v>0</v>
      </c>
      <c r="Q19" s="160">
        <f t="shared" si="5"/>
        <v>0</v>
      </c>
      <c r="R19" s="161"/>
      <c r="S19" s="161" t="s">
        <v>115</v>
      </c>
      <c r="T19" s="161" t="s">
        <v>116</v>
      </c>
      <c r="U19" s="161">
        <v>0</v>
      </c>
      <c r="V19" s="161">
        <f t="shared" si="6"/>
        <v>0</v>
      </c>
      <c r="W19" s="161"/>
      <c r="X19" s="161" t="s">
        <v>96</v>
      </c>
      <c r="Y19" s="161" t="s">
        <v>97</v>
      </c>
      <c r="Z19" s="153"/>
      <c r="AA19" s="153"/>
      <c r="AB19" s="153"/>
      <c r="AC19" s="153"/>
      <c r="AD19" s="153"/>
      <c r="AE19" s="153"/>
      <c r="AF19" s="153"/>
      <c r="AG19" s="153" t="s">
        <v>117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ht="34.5" customHeight="1" outlineLevel="1" x14ac:dyDescent="0.2">
      <c r="A20" s="172">
        <v>12</v>
      </c>
      <c r="B20" s="173" t="s">
        <v>129</v>
      </c>
      <c r="C20" s="178" t="s">
        <v>130</v>
      </c>
      <c r="D20" s="174" t="s">
        <v>109</v>
      </c>
      <c r="E20" s="182">
        <v>4252.3131100000001</v>
      </c>
      <c r="F20" s="175">
        <v>0</v>
      </c>
      <c r="G20" s="176">
        <f t="shared" si="0"/>
        <v>0</v>
      </c>
      <c r="H20" s="162">
        <v>0</v>
      </c>
      <c r="I20" s="161">
        <f t="shared" si="1"/>
        <v>0</v>
      </c>
      <c r="J20" s="162">
        <v>33</v>
      </c>
      <c r="K20" s="161">
        <f t="shared" si="2"/>
        <v>140326.32999999999</v>
      </c>
      <c r="L20" s="161">
        <v>21</v>
      </c>
      <c r="M20" s="161">
        <f t="shared" si="3"/>
        <v>0</v>
      </c>
      <c r="N20" s="160">
        <v>0</v>
      </c>
      <c r="O20" s="160">
        <f t="shared" si="4"/>
        <v>0</v>
      </c>
      <c r="P20" s="160">
        <v>0</v>
      </c>
      <c r="Q20" s="160">
        <f t="shared" si="5"/>
        <v>0</v>
      </c>
      <c r="R20" s="161"/>
      <c r="S20" s="161" t="s">
        <v>115</v>
      </c>
      <c r="T20" s="161" t="s">
        <v>116</v>
      </c>
      <c r="U20" s="161">
        <v>0</v>
      </c>
      <c r="V20" s="161">
        <f t="shared" si="6"/>
        <v>0</v>
      </c>
      <c r="W20" s="161"/>
      <c r="X20" s="161" t="s">
        <v>96</v>
      </c>
      <c r="Y20" s="161" t="s">
        <v>97</v>
      </c>
      <c r="Z20" s="153"/>
      <c r="AA20" s="153"/>
      <c r="AB20" s="153"/>
      <c r="AC20" s="153"/>
      <c r="AD20" s="153"/>
      <c r="AE20" s="153"/>
      <c r="AF20" s="153"/>
      <c r="AG20" s="153" t="s">
        <v>117</v>
      </c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ht="45" outlineLevel="1" x14ac:dyDescent="0.2">
      <c r="A21" s="172">
        <v>13</v>
      </c>
      <c r="B21" s="173" t="s">
        <v>131</v>
      </c>
      <c r="C21" s="178" t="s">
        <v>132</v>
      </c>
      <c r="D21" s="174" t="s">
        <v>109</v>
      </c>
      <c r="E21" s="182">
        <v>472.47922999999997</v>
      </c>
      <c r="F21" s="175">
        <v>0</v>
      </c>
      <c r="G21" s="176">
        <f t="shared" si="0"/>
        <v>0</v>
      </c>
      <c r="H21" s="162">
        <v>0</v>
      </c>
      <c r="I21" s="161">
        <f t="shared" si="1"/>
        <v>0</v>
      </c>
      <c r="J21" s="162">
        <v>295</v>
      </c>
      <c r="K21" s="161">
        <f t="shared" si="2"/>
        <v>139381.37</v>
      </c>
      <c r="L21" s="161">
        <v>21</v>
      </c>
      <c r="M21" s="161">
        <f t="shared" si="3"/>
        <v>0</v>
      </c>
      <c r="N21" s="160">
        <v>0</v>
      </c>
      <c r="O21" s="160">
        <f t="shared" si="4"/>
        <v>0</v>
      </c>
      <c r="P21" s="160">
        <v>0</v>
      </c>
      <c r="Q21" s="160">
        <f t="shared" si="5"/>
        <v>0</v>
      </c>
      <c r="R21" s="161"/>
      <c r="S21" s="161" t="s">
        <v>115</v>
      </c>
      <c r="T21" s="161" t="s">
        <v>116</v>
      </c>
      <c r="U21" s="161">
        <v>0</v>
      </c>
      <c r="V21" s="161">
        <f t="shared" si="6"/>
        <v>0</v>
      </c>
      <c r="W21" s="161"/>
      <c r="X21" s="161" t="s">
        <v>96</v>
      </c>
      <c r="Y21" s="161" t="s">
        <v>97</v>
      </c>
      <c r="Z21" s="153"/>
      <c r="AA21" s="153"/>
      <c r="AB21" s="153"/>
      <c r="AC21" s="153"/>
      <c r="AD21" s="153"/>
      <c r="AE21" s="153"/>
      <c r="AF21" s="153"/>
      <c r="AG21" s="153" t="s">
        <v>117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72">
        <v>14</v>
      </c>
      <c r="B22" s="173" t="s">
        <v>133</v>
      </c>
      <c r="C22" s="178" t="s">
        <v>134</v>
      </c>
      <c r="D22" s="174" t="s">
        <v>135</v>
      </c>
      <c r="E22" s="182">
        <v>1</v>
      </c>
      <c r="F22" s="175">
        <v>0</v>
      </c>
      <c r="G22" s="176">
        <f t="shared" si="0"/>
        <v>0</v>
      </c>
      <c r="H22" s="162">
        <v>0</v>
      </c>
      <c r="I22" s="161">
        <f t="shared" si="1"/>
        <v>0</v>
      </c>
      <c r="J22" s="162">
        <v>100000</v>
      </c>
      <c r="K22" s="161">
        <f t="shared" si="2"/>
        <v>100000</v>
      </c>
      <c r="L22" s="161">
        <v>21</v>
      </c>
      <c r="M22" s="161">
        <f t="shared" si="3"/>
        <v>0</v>
      </c>
      <c r="N22" s="160">
        <v>0</v>
      </c>
      <c r="O22" s="160">
        <f t="shared" si="4"/>
        <v>0</v>
      </c>
      <c r="P22" s="160">
        <v>0</v>
      </c>
      <c r="Q22" s="160">
        <f t="shared" si="5"/>
        <v>0</v>
      </c>
      <c r="R22" s="161"/>
      <c r="S22" s="161" t="s">
        <v>115</v>
      </c>
      <c r="T22" s="161" t="s">
        <v>116</v>
      </c>
      <c r="U22" s="161">
        <v>0</v>
      </c>
      <c r="V22" s="161">
        <f t="shared" si="6"/>
        <v>0</v>
      </c>
      <c r="W22" s="161"/>
      <c r="X22" s="161" t="s">
        <v>136</v>
      </c>
      <c r="Y22" s="161" t="s">
        <v>97</v>
      </c>
      <c r="Z22" s="153"/>
      <c r="AA22" s="153"/>
      <c r="AB22" s="153"/>
      <c r="AC22" s="153"/>
      <c r="AD22" s="153"/>
      <c r="AE22" s="153"/>
      <c r="AF22" s="153"/>
      <c r="AG22" s="153" t="s">
        <v>137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x14ac:dyDescent="0.2">
      <c r="A23" s="3"/>
      <c r="B23" s="4"/>
      <c r="C23" s="179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E23">
        <v>12</v>
      </c>
      <c r="AF23">
        <v>21</v>
      </c>
      <c r="AG23" t="s">
        <v>76</v>
      </c>
    </row>
    <row r="24" spans="1:60" x14ac:dyDescent="0.2">
      <c r="A24" s="156"/>
      <c r="B24" s="157" t="s">
        <v>31</v>
      </c>
      <c r="C24" s="180"/>
      <c r="D24" s="158"/>
      <c r="E24" s="159"/>
      <c r="F24" s="159"/>
      <c r="G24" s="171">
        <f>G8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E24">
        <f>SUMIF(L7:L22,AE23,G7:G22)</f>
        <v>0</v>
      </c>
      <c r="AF24">
        <f>SUMIF(L7:L22,AF23,G7:G22)</f>
        <v>0</v>
      </c>
      <c r="AG24" t="s">
        <v>138</v>
      </c>
    </row>
    <row r="25" spans="1:60" x14ac:dyDescent="0.2">
      <c r="A25" s="3"/>
      <c r="B25" s="4"/>
      <c r="C25" s="179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60" x14ac:dyDescent="0.2">
      <c r="A26" s="3"/>
      <c r="B26" s="4"/>
      <c r="C26" s="179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60" x14ac:dyDescent="0.2">
      <c r="A27" s="260" t="s">
        <v>139</v>
      </c>
      <c r="B27" s="260"/>
      <c r="C27" s="261"/>
      <c r="D27" s="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60" x14ac:dyDescent="0.2">
      <c r="A28" s="239"/>
      <c r="B28" s="240"/>
      <c r="C28" s="241"/>
      <c r="D28" s="240"/>
      <c r="E28" s="240"/>
      <c r="F28" s="240"/>
      <c r="G28" s="24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G28" t="s">
        <v>140</v>
      </c>
    </row>
    <row r="29" spans="1:60" x14ac:dyDescent="0.2">
      <c r="A29" s="243"/>
      <c r="B29" s="244"/>
      <c r="C29" s="245"/>
      <c r="D29" s="244"/>
      <c r="E29" s="244"/>
      <c r="F29" s="244"/>
      <c r="G29" s="24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243"/>
      <c r="B30" s="244"/>
      <c r="C30" s="245"/>
      <c r="D30" s="244"/>
      <c r="E30" s="244"/>
      <c r="F30" s="244"/>
      <c r="G30" s="24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43"/>
      <c r="B31" s="244"/>
      <c r="C31" s="245"/>
      <c r="D31" s="244"/>
      <c r="E31" s="244"/>
      <c r="F31" s="244"/>
      <c r="G31" s="24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60" x14ac:dyDescent="0.2">
      <c r="A32" s="247"/>
      <c r="B32" s="248"/>
      <c r="C32" s="249"/>
      <c r="D32" s="248"/>
      <c r="E32" s="248"/>
      <c r="F32" s="248"/>
      <c r="G32" s="25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33" x14ac:dyDescent="0.2">
      <c r="A33" s="3"/>
      <c r="B33" s="4"/>
      <c r="C33" s="179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C34" s="181"/>
      <c r="D34" s="10"/>
      <c r="AG34" t="s">
        <v>141</v>
      </c>
    </row>
    <row r="35" spans="1:33" x14ac:dyDescent="0.2">
      <c r="D35" s="10"/>
    </row>
    <row r="36" spans="1:33" x14ac:dyDescent="0.2">
      <c r="D36" s="10"/>
    </row>
    <row r="37" spans="1:33" x14ac:dyDescent="0.2">
      <c r="D37" s="10"/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</sheetData>
  <mergeCells count="6">
    <mergeCell ref="A28:G32"/>
    <mergeCell ref="A1:G1"/>
    <mergeCell ref="C2:G2"/>
    <mergeCell ref="C3:G3"/>
    <mergeCell ref="C4:G4"/>
    <mergeCell ref="A27:C2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KSO Brno 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'KSO Brno 2 Pol'!Názvy_tisku</vt:lpstr>
      <vt:lpstr>oadresa</vt:lpstr>
      <vt:lpstr>Stavba!Objednatel</vt:lpstr>
      <vt:lpstr>Stavba!Objekt</vt:lpstr>
      <vt:lpstr>'KSO Brno 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Rikan</dc:creator>
  <cp:lastModifiedBy>Roman Scurek</cp:lastModifiedBy>
  <cp:lastPrinted>2019-03-19T12:27:02Z</cp:lastPrinted>
  <dcterms:created xsi:type="dcterms:W3CDTF">2009-04-08T07:15:50Z</dcterms:created>
  <dcterms:modified xsi:type="dcterms:W3CDTF">2025-07-02T04:46:35Z</dcterms:modified>
</cp:coreProperties>
</file>